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15330" windowHeight="4665" activeTab="0"/>
  </bookViews>
  <sheets>
    <sheet name="NNT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<sst xmlns="http://schemas.openxmlformats.org/spreadsheetml/2006/main" count="40" uniqueCount="38">
  <si>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NNT</t>
  </si>
  <si>
    <t>Total</t>
  </si>
  <si>
    <t>Tipo de estudio</t>
  </si>
  <si>
    <t>Odss Ratio (OR)</t>
  </si>
  <si>
    <t>I.C 95%</t>
  </si>
  <si>
    <t>Tiempo observado</t>
  </si>
  <si>
    <t>Tiempo hipotético</t>
  </si>
  <si>
    <t>Años/Meses/Semanas/Días</t>
  </si>
  <si>
    <t>Prevalencia en casos</t>
  </si>
  <si>
    <t>Prevalencia en controles</t>
  </si>
  <si>
    <t>Expuestos</t>
  </si>
  <si>
    <t>No Expuestos</t>
  </si>
  <si>
    <t>Enfermos</t>
  </si>
  <si>
    <t>Sanos</t>
  </si>
  <si>
    <t>años</t>
  </si>
  <si>
    <r>
      <t>Incidencia en expuestos (I</t>
    </r>
    <r>
      <rPr>
        <b/>
        <vertAlign val="subscript"/>
        <sz val="10"/>
        <color indexed="12"/>
        <rFont val="Arial"/>
        <family val="2"/>
      </rPr>
      <t>e</t>
    </r>
    <r>
      <rPr>
        <b/>
        <sz val="10"/>
        <color indexed="12"/>
        <rFont val="Arial"/>
        <family val="2"/>
      </rPr>
      <t>)</t>
    </r>
  </si>
  <si>
    <r>
      <t>Incidencia en no expuestos (I</t>
    </r>
    <r>
      <rPr>
        <b/>
        <vertAlign val="sub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>)</t>
    </r>
  </si>
  <si>
    <t>Razón de prevalencias (RP)</t>
  </si>
  <si>
    <t xml:space="preserve">Diferencia de prevalencias </t>
  </si>
  <si>
    <t xml:space="preserve"> I.C 95%</t>
  </si>
  <si>
    <t>(1.prevalencia / 2. casos y controles / 3. seguimiento)</t>
  </si>
  <si>
    <t>Beatriz López Calviño</t>
  </si>
  <si>
    <t>Salvador Pita Fernández</t>
  </si>
  <si>
    <t>Sonia Pértega Díaz</t>
  </si>
  <si>
    <t>Teresa Seoane Pillado</t>
  </si>
  <si>
    <t>Unidad de epidemiología clínica y bioestadística</t>
  </si>
  <si>
    <t xml:space="preserve">Complexo Hospitalario Universitario A Coruña </t>
  </si>
  <si>
    <t>Número necesario de pacientes a tratar para reducir un evento</t>
  </si>
  <si>
    <r>
      <t xml:space="preserve">Riesgo Relativo </t>
    </r>
    <r>
      <rPr>
        <b/>
        <sz val="8"/>
        <color indexed="12"/>
        <rFont val="Arial"/>
        <family val="2"/>
      </rPr>
      <t>(RR)</t>
    </r>
  </si>
  <si>
    <r>
      <t xml:space="preserve">Reducción del riesgo relativo </t>
    </r>
    <r>
      <rPr>
        <b/>
        <sz val="8"/>
        <color indexed="12"/>
        <rFont val="Arial"/>
        <family val="2"/>
      </rPr>
      <t>(RRR)</t>
    </r>
  </si>
  <si>
    <r>
      <t xml:space="preserve">Reducción absoluta del riesgo </t>
    </r>
    <r>
      <rPr>
        <b/>
        <sz val="8"/>
        <color indexed="12"/>
        <rFont val="Arial"/>
        <family val="2"/>
      </rPr>
      <t>(RAR)</t>
    </r>
  </si>
  <si>
    <r>
      <t>NNT</t>
    </r>
    <r>
      <rPr>
        <b/>
        <vertAlign val="superscript"/>
        <sz val="10"/>
        <color indexed="12"/>
        <rFont val="Arial"/>
        <family val="2"/>
      </rPr>
      <t>(1)</t>
    </r>
  </si>
  <si>
    <r>
      <t>NNH</t>
    </r>
    <r>
      <rPr>
        <b/>
        <vertAlign val="superscript"/>
        <sz val="10"/>
        <color indexed="12"/>
        <rFont val="Arial"/>
        <family val="2"/>
      </rPr>
      <t>(2)</t>
    </r>
  </si>
  <si>
    <r>
      <t>NNT</t>
    </r>
    <r>
      <rPr>
        <b/>
        <vertAlign val="superscript"/>
        <sz val="10"/>
        <color indexed="12"/>
        <rFont val="Arial"/>
        <family val="2"/>
      </rPr>
      <t>(1)</t>
    </r>
    <r>
      <rPr>
        <b/>
        <sz val="10"/>
        <color indexed="12"/>
        <rFont val="Arial"/>
        <family val="2"/>
      </rPr>
      <t xml:space="preserve"> hipotético</t>
    </r>
  </si>
  <si>
    <r>
      <t>NNH</t>
    </r>
    <r>
      <rPr>
        <b/>
        <vertAlign val="superscript"/>
        <sz val="10"/>
        <color indexed="12"/>
        <rFont val="Arial"/>
        <family val="2"/>
      </rPr>
      <t>(2)</t>
    </r>
    <r>
      <rPr>
        <b/>
        <sz val="10"/>
        <color indexed="12"/>
        <rFont val="Arial"/>
        <family val="2"/>
      </rPr>
      <t xml:space="preserve"> hipotético</t>
    </r>
  </si>
  <si>
    <r>
      <t>(1)</t>
    </r>
    <r>
      <rPr>
        <b/>
        <sz val="8"/>
        <color indexed="12"/>
        <rFont val="Arial"/>
        <family val="2"/>
      </rPr>
      <t xml:space="preserve"> Número Necesario de pacientes a dañar, cuando el NNT es negativo</t>
    </r>
  </si>
  <si>
    <r>
      <t>(1)</t>
    </r>
    <r>
      <rPr>
        <b/>
        <sz val="8"/>
        <color indexed="12"/>
        <rFont val="Arial"/>
        <family val="2"/>
      </rPr>
      <t xml:space="preserve"> Número Necesario de pacientes a tratar</t>
    </r>
  </si>
  <si>
    <t>prevalencia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</si>
</sst>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#,##0.000"/>
    <numFmt numFmtId="170" formatCode="0.0"/>
    <numFmt numFmtId="171" formatCode="0.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0000000"/>
    <numFmt numFmtId="178" formatCode="0.0000000000"/>
    <numFmt numFmtId="179" formatCode="0.0%"/>
    <numFmt numFmtId="180" formatCode="0.000%"/>
  </numFmts>
  <fonts count="17">
    <font>
      <sz val="10"/>
      <name val="Arial"/>
      <family val="0"/>
    </font>
    <font>
      <b/>
      <sz val="12"/>
      <color indexed="12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vertAlign val="subscript"/>
      <sz val="10"/>
      <color indexed="12"/>
      <name val="Arial"/>
      <family val="2"/>
    </font>
    <font>
      <b/>
      <i/>
      <sz val="10"/>
      <name val="Arial"/>
      <family val="2"/>
    </font>
    <font>
      <b/>
      <sz val="18"/>
      <color indexed="20"/>
      <name val="Arial"/>
      <family val="2"/>
    </font>
    <font>
      <b/>
      <sz val="20"/>
      <color indexed="20"/>
      <name val="Arial"/>
      <family val="2"/>
    </font>
    <font>
      <b/>
      <sz val="10"/>
      <color indexed="20"/>
      <name val="Arial"/>
      <family val="2"/>
    </font>
    <font>
      <b/>
      <sz val="8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thick">
        <color indexed="28"/>
      </right>
      <top>
        <color indexed="63"/>
      </top>
      <bottom>
        <color indexed="63"/>
      </bottom>
    </border>
    <border>
      <left>
        <color indexed="63"/>
      </left>
      <right style="thick">
        <color indexed="28"/>
      </right>
      <top>
        <color indexed="63"/>
      </top>
      <bottom style="thick">
        <color indexed="28"/>
      </bottom>
    </border>
    <border>
      <left style="thick">
        <color indexed="2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2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8"/>
      </bottom>
    </border>
    <border>
      <left style="thick">
        <color indexed="28"/>
      </left>
      <right>
        <color indexed="63"/>
      </right>
      <top style="thick">
        <color indexed="28"/>
      </top>
      <bottom>
        <color indexed="63"/>
      </bottom>
    </border>
    <border>
      <left>
        <color indexed="63"/>
      </left>
      <right style="thick">
        <color indexed="28"/>
      </right>
      <top style="thick">
        <color indexed="28"/>
      </top>
      <bottom>
        <color indexed="63"/>
      </bottom>
    </border>
    <border>
      <left>
        <color indexed="63"/>
      </left>
      <right style="thick">
        <color indexed="28"/>
      </right>
      <top>
        <color indexed="63"/>
      </top>
      <bottom style="medium">
        <color indexed="28"/>
      </bottom>
    </border>
    <border>
      <left style="thick">
        <color indexed="28"/>
      </left>
      <right>
        <color indexed="63"/>
      </right>
      <top>
        <color indexed="63"/>
      </top>
      <bottom style="thick">
        <color indexed="28"/>
      </bottom>
    </border>
    <border>
      <left>
        <color indexed="63"/>
      </left>
      <right style="medium">
        <color indexed="28"/>
      </right>
      <top>
        <color indexed="63"/>
      </top>
      <bottom style="thick">
        <color indexed="28"/>
      </bottom>
    </border>
    <border>
      <left>
        <color indexed="63"/>
      </left>
      <right style="medium">
        <color indexed="28"/>
      </right>
      <top style="thick">
        <color indexed="28"/>
      </top>
      <bottom>
        <color indexed="63"/>
      </bottom>
    </border>
    <border>
      <left>
        <color indexed="63"/>
      </left>
      <right style="medium">
        <color indexed="28"/>
      </right>
      <top>
        <color indexed="63"/>
      </top>
      <bottom>
        <color indexed="63"/>
      </bottom>
    </border>
    <border>
      <left style="thick">
        <color indexed="28"/>
      </left>
      <right>
        <color indexed="63"/>
      </right>
      <top>
        <color indexed="63"/>
      </top>
      <bottom style="medium">
        <color indexed="28"/>
      </bottom>
    </border>
    <border>
      <left>
        <color indexed="63"/>
      </left>
      <right>
        <color indexed="63"/>
      </right>
      <top>
        <color indexed="63"/>
      </top>
      <bottom style="medium">
        <color indexed="28"/>
      </bottom>
    </border>
    <border>
      <left>
        <color indexed="63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 style="thick">
        <color indexed="20"/>
      </right>
      <top>
        <color indexed="63"/>
      </top>
      <bottom style="thick">
        <color indexed="20"/>
      </bottom>
    </border>
    <border>
      <left style="thick">
        <color indexed="28"/>
      </left>
      <right style="thick">
        <color indexed="28"/>
      </right>
      <top style="thick">
        <color indexed="28"/>
      </top>
      <bottom style="thick">
        <color indexed="28"/>
      </bottom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</border>
    <border>
      <left style="thick">
        <color indexed="28"/>
      </left>
      <right>
        <color indexed="63"/>
      </right>
      <top style="medium">
        <color indexed="28"/>
      </top>
      <bottom style="medium">
        <color indexed="28"/>
      </bottom>
    </border>
    <border>
      <left>
        <color indexed="63"/>
      </left>
      <right>
        <color indexed="63"/>
      </right>
      <top style="medium">
        <color indexed="28"/>
      </top>
      <bottom style="medium">
        <color indexed="28"/>
      </bottom>
    </border>
    <border>
      <left style="thick">
        <color indexed="28"/>
      </left>
      <right style="medium">
        <color indexed="28"/>
      </right>
      <top style="medium">
        <color indexed="28"/>
      </top>
      <bottom style="medium">
        <color indexed="28"/>
      </bottom>
    </border>
    <border>
      <left style="medium">
        <color indexed="28"/>
      </left>
      <right>
        <color indexed="63"/>
      </right>
      <top style="medium">
        <color indexed="28"/>
      </top>
      <bottom style="medium">
        <color indexed="28"/>
      </bottom>
    </border>
    <border>
      <left>
        <color indexed="63"/>
      </left>
      <right style="thick">
        <color indexed="28"/>
      </right>
      <top style="medium">
        <color indexed="28"/>
      </top>
      <bottom style="medium">
        <color indexed="28"/>
      </bottom>
    </border>
    <border>
      <left>
        <color indexed="63"/>
      </left>
      <right>
        <color indexed="63"/>
      </right>
      <top style="medium">
        <color indexed="28"/>
      </top>
      <bottom>
        <color indexed="63"/>
      </bottom>
    </border>
    <border>
      <left>
        <color indexed="63"/>
      </left>
      <right style="thick">
        <color indexed="28"/>
      </right>
      <top style="medium">
        <color indexed="28"/>
      </top>
      <bottom>
        <color indexed="63"/>
      </bottom>
    </border>
    <border>
      <left style="thick">
        <color indexed="20"/>
      </left>
      <right>
        <color indexed="63"/>
      </right>
      <top>
        <color indexed="63"/>
      </top>
      <bottom style="thick">
        <color indexed="20"/>
      </bottom>
    </border>
    <border>
      <left style="thick">
        <color indexed="20"/>
      </left>
      <right>
        <color indexed="63"/>
      </right>
      <top style="thick">
        <color indexed="20"/>
      </top>
      <bottom>
        <color indexed="63"/>
      </bottom>
    </border>
    <border>
      <left>
        <color indexed="63"/>
      </left>
      <right>
        <color indexed="63"/>
      </right>
      <top style="thick">
        <color indexed="20"/>
      </top>
      <bottom>
        <color indexed="63"/>
      </bottom>
    </border>
    <border>
      <left>
        <color indexed="63"/>
      </left>
      <right style="thick">
        <color indexed="20"/>
      </right>
      <top style="thick">
        <color indexed="20"/>
      </top>
      <bottom>
        <color indexed="63"/>
      </bottom>
    </border>
    <border>
      <left style="thick">
        <color indexed="28"/>
      </left>
      <right style="thick">
        <color indexed="28"/>
      </right>
      <top style="thick">
        <color indexed="28"/>
      </top>
      <bottom>
        <color indexed="63"/>
      </bottom>
    </border>
    <border>
      <left style="thick">
        <color indexed="28"/>
      </left>
      <right style="thick">
        <color indexed="28"/>
      </right>
      <top>
        <color indexed="63"/>
      </top>
      <bottom style="thick">
        <color indexed="28"/>
      </bottom>
    </border>
    <border>
      <left style="thick">
        <color indexed="28"/>
      </left>
      <right>
        <color indexed="63"/>
      </right>
      <top style="thick">
        <color indexed="28"/>
      </top>
      <bottom style="thick">
        <color indexed="28"/>
      </bottom>
    </border>
    <border>
      <left>
        <color indexed="63"/>
      </left>
      <right>
        <color indexed="63"/>
      </right>
      <top style="thick">
        <color indexed="28"/>
      </top>
      <bottom style="thick">
        <color indexed="28"/>
      </bottom>
    </border>
    <border>
      <left>
        <color indexed="63"/>
      </left>
      <right style="thick">
        <color indexed="28"/>
      </right>
      <top style="thick">
        <color indexed="28"/>
      </top>
      <bottom style="thick">
        <color indexed="28"/>
      </bottom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2" borderId="0" xfId="0" applyAlignment="1">
      <alignment/>
    </xf>
    <xf numFmtId="171" fontId="0" fillId="2" borderId="0" xfId="0" applyNumberFormat="1" applyAlignment="1">
      <alignment/>
    </xf>
    <xf numFmtId="0" fontId="3" fillId="2" borderId="0" xfId="0" applyFont="1" applyBorder="1" applyAlignment="1">
      <alignment/>
    </xf>
    <xf numFmtId="0" fontId="0" fillId="2" borderId="0" xfId="0" applyBorder="1" applyAlignment="1">
      <alignment/>
    </xf>
    <xf numFmtId="0" fontId="0" fillId="2" borderId="1" xfId="0" applyBorder="1" applyAlignment="1">
      <alignment/>
    </xf>
    <xf numFmtId="0" fontId="0" fillId="2" borderId="2" xfId="0" applyBorder="1" applyAlignment="1">
      <alignment/>
    </xf>
    <xf numFmtId="0" fontId="3" fillId="2" borderId="3" xfId="0" applyFont="1" applyBorder="1" applyAlignment="1">
      <alignment horizontal="left"/>
    </xf>
    <xf numFmtId="0" fontId="3" fillId="2" borderId="0" xfId="0" applyFont="1" applyBorder="1" applyAlignment="1">
      <alignment horizontal="left"/>
    </xf>
    <xf numFmtId="0" fontId="3" fillId="2" borderId="4" xfId="0" applyFont="1" applyBorder="1" applyAlignment="1">
      <alignment horizontal="center"/>
    </xf>
    <xf numFmtId="0" fontId="3" fillId="2" borderId="0" xfId="0" applyFont="1" applyBorder="1" applyAlignment="1">
      <alignment horizontal="center"/>
    </xf>
    <xf numFmtId="0" fontId="1" fillId="2" borderId="5" xfId="0" applyFont="1" applyBorder="1" applyAlignment="1">
      <alignment horizontal="center"/>
    </xf>
    <xf numFmtId="0" fontId="3" fillId="2" borderId="3" xfId="0" applyFont="1" applyBorder="1" applyAlignment="1">
      <alignment horizontal="center"/>
    </xf>
    <xf numFmtId="0" fontId="0" fillId="2" borderId="0" xfId="0" applyFont="1" applyBorder="1" applyAlignment="1">
      <alignment horizontal="center"/>
    </xf>
    <xf numFmtId="0" fontId="3" fillId="2" borderId="3" xfId="0" applyFont="1" applyBorder="1" applyAlignment="1">
      <alignment/>
    </xf>
    <xf numFmtId="0" fontId="0" fillId="2" borderId="0" xfId="0" applyFont="1" applyBorder="1" applyAlignment="1">
      <alignment/>
    </xf>
    <xf numFmtId="0" fontId="0" fillId="2" borderId="1" xfId="0" applyFont="1" applyBorder="1" applyAlignment="1">
      <alignment/>
    </xf>
    <xf numFmtId="0" fontId="3" fillId="2" borderId="6" xfId="0" applyFont="1" applyBorder="1" applyAlignment="1">
      <alignment horizontal="center"/>
    </xf>
    <xf numFmtId="0" fontId="3" fillId="2" borderId="7" xfId="0" applyFont="1" applyBorder="1" applyAlignment="1">
      <alignment horizontal="center"/>
    </xf>
    <xf numFmtId="0" fontId="0" fillId="2" borderId="8" xfId="0" applyFont="1" applyBorder="1" applyAlignment="1">
      <alignment/>
    </xf>
    <xf numFmtId="0" fontId="3" fillId="2" borderId="9" xfId="0" applyFont="1" applyBorder="1" applyAlignment="1">
      <alignment horizontal="left"/>
    </xf>
    <xf numFmtId="0" fontId="0" fillId="2" borderId="10" xfId="0" applyFont="1" applyBorder="1" applyAlignment="1">
      <alignment/>
    </xf>
    <xf numFmtId="0" fontId="4" fillId="2" borderId="5" xfId="0" applyFont="1" applyBorder="1" applyAlignment="1">
      <alignment horizontal="center"/>
    </xf>
    <xf numFmtId="0" fontId="4" fillId="2" borderId="1" xfId="0" applyFont="1" applyBorder="1" applyAlignment="1">
      <alignment horizontal="center"/>
    </xf>
    <xf numFmtId="0" fontId="4" fillId="2" borderId="2" xfId="0" applyFont="1" applyBorder="1" applyAlignment="1">
      <alignment horizontal="center"/>
    </xf>
    <xf numFmtId="2" fontId="4" fillId="2" borderId="0" xfId="0" applyNumberFormat="1" applyFont="1" applyBorder="1" applyAlignment="1">
      <alignment horizontal="center"/>
    </xf>
    <xf numFmtId="0" fontId="5" fillId="2" borderId="0" xfId="0" applyFont="1" applyBorder="1" applyAlignment="1">
      <alignment horizontal="center"/>
    </xf>
    <xf numFmtId="0" fontId="6" fillId="2" borderId="11" xfId="0" applyFont="1" applyBorder="1" applyAlignment="1">
      <alignment horizontal="left"/>
    </xf>
    <xf numFmtId="0" fontId="6" fillId="2" borderId="12" xfId="0" applyFont="1" applyBorder="1" applyAlignment="1">
      <alignment horizontal="left"/>
    </xf>
    <xf numFmtId="0" fontId="6" fillId="2" borderId="13" xfId="0" applyFont="1" applyBorder="1" applyAlignment="1">
      <alignment horizontal="center"/>
    </xf>
    <xf numFmtId="0" fontId="6" fillId="2" borderId="14" xfId="0" applyFont="1" applyBorder="1" applyAlignment="1">
      <alignment horizontal="center"/>
    </xf>
    <xf numFmtId="2" fontId="0" fillId="2" borderId="0" xfId="0" applyNumberFormat="1" applyAlignment="1">
      <alignment/>
    </xf>
    <xf numFmtId="2" fontId="0" fillId="2" borderId="0" xfId="19" applyNumberFormat="1" applyAlignment="1">
      <alignment/>
    </xf>
    <xf numFmtId="2" fontId="4" fillId="2" borderId="0" xfId="0" applyNumberFormat="1" applyFont="1" applyBorder="1" applyAlignment="1">
      <alignment horizontal="right"/>
    </xf>
    <xf numFmtId="1" fontId="4" fillId="2" borderId="0" xfId="0" applyNumberFormat="1" applyFont="1" applyBorder="1" applyAlignment="1">
      <alignment horizontal="center"/>
    </xf>
    <xf numFmtId="0" fontId="0" fillId="2" borderId="0" xfId="0" applyBorder="1" applyAlignment="1">
      <alignment horizontal="center"/>
    </xf>
    <xf numFmtId="2" fontId="4" fillId="2" borderId="0" xfId="0" applyNumberFormat="1" applyFont="1" applyBorder="1" applyAlignment="1">
      <alignment horizontal="left"/>
    </xf>
    <xf numFmtId="0" fontId="3" fillId="2" borderId="9" xfId="0" applyFont="1" applyBorder="1" applyAlignment="1">
      <alignment/>
    </xf>
    <xf numFmtId="0" fontId="4" fillId="2" borderId="5" xfId="0" applyFont="1" applyBorder="1" applyAlignment="1">
      <alignment horizontal="center"/>
    </xf>
    <xf numFmtId="2" fontId="4" fillId="2" borderId="5" xfId="0" applyNumberFormat="1" applyFont="1" applyBorder="1" applyAlignment="1">
      <alignment horizontal="right"/>
    </xf>
    <xf numFmtId="2" fontId="4" fillId="2" borderId="0" xfId="19" applyNumberFormat="1" applyFont="1" applyBorder="1" applyAlignment="1">
      <alignment horizontal="right"/>
    </xf>
    <xf numFmtId="0" fontId="0" fillId="2" borderId="0" xfId="0" applyBorder="1" applyAlignment="1">
      <alignment horizontal="right"/>
    </xf>
    <xf numFmtId="2" fontId="4" fillId="2" borderId="0" xfId="0" applyNumberFormat="1" applyFont="1" applyBorder="1" applyAlignment="1">
      <alignment horizontal="right"/>
    </xf>
    <xf numFmtId="2" fontId="4" fillId="2" borderId="1" xfId="19" applyNumberFormat="1" applyFont="1" applyBorder="1" applyAlignment="1">
      <alignment horizontal="left"/>
    </xf>
    <xf numFmtId="0" fontId="0" fillId="2" borderId="1" xfId="0" applyBorder="1" applyAlignment="1">
      <alignment horizontal="left"/>
    </xf>
    <xf numFmtId="2" fontId="4" fillId="2" borderId="1" xfId="0" applyNumberFormat="1" applyFont="1" applyBorder="1" applyAlignment="1">
      <alignment horizontal="left"/>
    </xf>
    <xf numFmtId="0" fontId="0" fillId="2" borderId="1" xfId="0" applyFont="1" applyBorder="1" applyAlignment="1">
      <alignment horizontal="left"/>
    </xf>
    <xf numFmtId="2" fontId="4" fillId="2" borderId="1" xfId="0" applyNumberFormat="1" applyFont="1" applyBorder="1" applyAlignment="1">
      <alignment horizontal="left"/>
    </xf>
    <xf numFmtId="2" fontId="4" fillId="2" borderId="0" xfId="0" applyNumberFormat="1" applyFont="1" applyBorder="1" applyAlignment="1">
      <alignment/>
    </xf>
    <xf numFmtId="0" fontId="0" fillId="2" borderId="0" xfId="0" applyFont="1" applyBorder="1" applyAlignment="1">
      <alignment/>
    </xf>
    <xf numFmtId="2" fontId="4" fillId="2" borderId="0" xfId="0" applyNumberFormat="1" applyFont="1" applyBorder="1" applyAlignment="1">
      <alignment/>
    </xf>
    <xf numFmtId="2" fontId="0" fillId="2" borderId="0" xfId="0" applyNumberFormat="1" applyFont="1" applyBorder="1" applyAlignment="1">
      <alignment/>
    </xf>
    <xf numFmtId="1" fontId="4" fillId="2" borderId="0" xfId="0" applyNumberFormat="1" applyFont="1" applyBorder="1" applyAlignment="1">
      <alignment/>
    </xf>
    <xf numFmtId="2" fontId="4" fillId="2" borderId="2" xfId="0" applyNumberFormat="1" applyFont="1" applyBorder="1" applyAlignment="1">
      <alignment horizontal="left"/>
    </xf>
    <xf numFmtId="2" fontId="0" fillId="2" borderId="0" xfId="0" applyNumberFormat="1" applyBorder="1" applyAlignment="1">
      <alignment/>
    </xf>
    <xf numFmtId="1" fontId="4" fillId="2" borderId="5" xfId="0" applyNumberFormat="1" applyFont="1" applyBorder="1" applyAlignment="1">
      <alignment horizontal="center"/>
    </xf>
    <xf numFmtId="0" fontId="8" fillId="2" borderId="0" xfId="0" applyFont="1" applyAlignment="1">
      <alignment/>
    </xf>
    <xf numFmtId="2" fontId="4" fillId="2" borderId="1" xfId="0" applyNumberFormat="1" applyFont="1" applyBorder="1" applyAlignment="1">
      <alignment horizontal="center"/>
    </xf>
    <xf numFmtId="1" fontId="4" fillId="2" borderId="1" xfId="0" applyNumberFormat="1" applyFont="1" applyBorder="1" applyAlignment="1">
      <alignment horizontal="center"/>
    </xf>
    <xf numFmtId="1" fontId="4" fillId="2" borderId="2" xfId="0" applyNumberFormat="1" applyFont="1" applyBorder="1" applyAlignment="1">
      <alignment horizontal="center"/>
    </xf>
    <xf numFmtId="0" fontId="1" fillId="2" borderId="3" xfId="0" applyFont="1" applyBorder="1" applyAlignment="1">
      <alignment horizontal="center"/>
    </xf>
    <xf numFmtId="2" fontId="0" fillId="2" borderId="3" xfId="19" applyNumberFormat="1" applyFont="1" applyBorder="1" applyAlignment="1">
      <alignment/>
    </xf>
    <xf numFmtId="0" fontId="3" fillId="2" borderId="3" xfId="0" applyFont="1" applyBorder="1" applyAlignment="1">
      <alignment/>
    </xf>
    <xf numFmtId="1" fontId="4" fillId="2" borderId="1" xfId="0" applyNumberFormat="1" applyFont="1" applyBorder="1" applyAlignment="1">
      <alignment/>
    </xf>
    <xf numFmtId="0" fontId="11" fillId="2" borderId="15" xfId="0" applyFont="1" applyBorder="1" applyAlignment="1">
      <alignment/>
    </xf>
    <xf numFmtId="0" fontId="0" fillId="2" borderId="16" xfId="0" applyBorder="1" applyAlignment="1">
      <alignment/>
    </xf>
    <xf numFmtId="0" fontId="5" fillId="2" borderId="17" xfId="0" applyFont="1" applyBorder="1" applyAlignment="1">
      <alignment horizontal="center"/>
    </xf>
    <xf numFmtId="0" fontId="14" fillId="2" borderId="0" xfId="0" applyFont="1" applyBorder="1" applyAlignment="1">
      <alignment/>
    </xf>
    <xf numFmtId="0" fontId="5" fillId="2" borderId="18" xfId="0" applyFont="1" applyBorder="1" applyAlignment="1">
      <alignment horizontal="center"/>
    </xf>
    <xf numFmtId="0" fontId="3" fillId="2" borderId="19" xfId="0" applyFont="1" applyBorder="1" applyAlignment="1">
      <alignment horizontal="center"/>
    </xf>
    <xf numFmtId="0" fontId="0" fillId="2" borderId="20" xfId="0" applyFont="1" applyBorder="1" applyAlignment="1">
      <alignment horizontal="center"/>
    </xf>
    <xf numFmtId="0" fontId="3" fillId="2" borderId="21" xfId="0" applyFont="1" applyBorder="1" applyAlignment="1">
      <alignment/>
    </xf>
    <xf numFmtId="0" fontId="4" fillId="2" borderId="22" xfId="0" applyFont="1" applyBorder="1" applyAlignment="1">
      <alignment horizontal="left"/>
    </xf>
    <xf numFmtId="0" fontId="0" fillId="2" borderId="23" xfId="0" applyFont="1" applyBorder="1" applyAlignment="1">
      <alignment horizontal="center"/>
    </xf>
    <xf numFmtId="0" fontId="0" fillId="2" borderId="20" xfId="0" applyFont="1" applyBorder="1" applyAlignment="1">
      <alignment/>
    </xf>
    <xf numFmtId="0" fontId="6" fillId="2" borderId="17" xfId="0" applyFont="1" applyBorder="1" applyAlignment="1">
      <alignment horizontal="center"/>
    </xf>
    <xf numFmtId="0" fontId="6" fillId="2" borderId="17" xfId="0" applyFont="1" applyBorder="1" applyAlignment="1">
      <alignment/>
    </xf>
    <xf numFmtId="0" fontId="1" fillId="2" borderId="6" xfId="0" applyFont="1" applyBorder="1" applyAlignment="1">
      <alignment horizontal="center"/>
    </xf>
    <xf numFmtId="0" fontId="0" fillId="2" borderId="4" xfId="0" applyBorder="1" applyAlignment="1">
      <alignment/>
    </xf>
    <xf numFmtId="0" fontId="0" fillId="2" borderId="7" xfId="0" applyBorder="1" applyAlignment="1">
      <alignment/>
    </xf>
    <xf numFmtId="0" fontId="1" fillId="2" borderId="13" xfId="0" applyFont="1" applyBorder="1" applyAlignment="1">
      <alignment horizontal="center"/>
    </xf>
    <xf numFmtId="0" fontId="0" fillId="2" borderId="14" xfId="0" applyBorder="1" applyAlignment="1">
      <alignment/>
    </xf>
    <xf numFmtId="0" fontId="0" fillId="2" borderId="8" xfId="0" applyBorder="1" applyAlignment="1">
      <alignment/>
    </xf>
    <xf numFmtId="0" fontId="3" fillId="2" borderId="24" xfId="0" applyFont="1" applyBorder="1" applyAlignment="1">
      <alignment horizontal="center"/>
    </xf>
    <xf numFmtId="0" fontId="0" fillId="2" borderId="25" xfId="0" applyBorder="1" applyAlignment="1">
      <alignment horizontal="center"/>
    </xf>
    <xf numFmtId="0" fontId="5" fillId="2" borderId="18" xfId="0" applyFont="1" applyBorder="1" applyAlignment="1">
      <alignment horizontal="center"/>
    </xf>
    <xf numFmtId="0" fontId="0" fillId="2" borderId="18" xfId="0" applyBorder="1" applyAlignment="1">
      <alignment horizontal="center"/>
    </xf>
    <xf numFmtId="0" fontId="0" fillId="2" borderId="13" xfId="0" applyBorder="1" applyAlignment="1">
      <alignment horizontal="center" vertical="center"/>
    </xf>
    <xf numFmtId="0" fontId="3" fillId="2" borderId="22" xfId="0" applyFont="1" applyBorder="1" applyAlignment="1">
      <alignment horizontal="center"/>
    </xf>
    <xf numFmtId="0" fontId="0" fillId="2" borderId="23" xfId="0" applyBorder="1" applyAlignment="1">
      <alignment horizontal="center"/>
    </xf>
    <xf numFmtId="0" fontId="10" fillId="2" borderId="26" xfId="0" applyFont="1" applyBorder="1" applyAlignment="1">
      <alignment horizontal="center"/>
    </xf>
    <xf numFmtId="0" fontId="11" fillId="2" borderId="15" xfId="0" applyFont="1" applyBorder="1" applyAlignment="1">
      <alignment horizontal="center"/>
    </xf>
    <xf numFmtId="0" fontId="9" fillId="2" borderId="27" xfId="0" applyFont="1" applyBorder="1" applyAlignment="1">
      <alignment/>
    </xf>
    <xf numFmtId="0" fontId="9" fillId="2" borderId="28" xfId="0" applyFont="1" applyBorder="1" applyAlignment="1">
      <alignment/>
    </xf>
    <xf numFmtId="0" fontId="0" fillId="2" borderId="29" xfId="0" applyBorder="1" applyAlignment="1">
      <alignment/>
    </xf>
    <xf numFmtId="0" fontId="1" fillId="2" borderId="30" xfId="0" applyFont="1" applyBorder="1" applyAlignment="1">
      <alignment vertical="center"/>
    </xf>
    <xf numFmtId="0" fontId="0" fillId="2" borderId="31" xfId="0" applyBorder="1" applyAlignment="1">
      <alignment vertical="center"/>
    </xf>
    <xf numFmtId="0" fontId="14" fillId="2" borderId="0" xfId="0" applyFont="1" applyBorder="1" applyAlignment="1">
      <alignment/>
    </xf>
    <xf numFmtId="0" fontId="0" fillId="2" borderId="0" xfId="0" applyAlignment="1">
      <alignment/>
    </xf>
    <xf numFmtId="0" fontId="16" fillId="2" borderId="3" xfId="0" applyFont="1" applyBorder="1" applyAlignment="1">
      <alignment/>
    </xf>
    <xf numFmtId="0" fontId="15" fillId="2" borderId="32" xfId="0" applyFont="1" applyBorder="1" applyAlignment="1">
      <alignment horizontal="center"/>
    </xf>
    <xf numFmtId="0" fontId="2" fillId="2" borderId="33" xfId="0" applyFont="1" applyBorder="1" applyAlignment="1">
      <alignment horizontal="center"/>
    </xf>
    <xf numFmtId="0" fontId="2" fillId="2" borderId="34" xfId="0" applyFont="1" applyBorder="1" applyAlignment="1">
      <alignment/>
    </xf>
    <xf numFmtId="0" fontId="3" fillId="2" borderId="0" xfId="0" applyFont="1" applyBorder="1" applyAlignment="1">
      <alignment horizontal="center"/>
    </xf>
    <xf numFmtId="0" fontId="0" fillId="2" borderId="1" xfId="0" applyBorder="1" applyAlignment="1">
      <alignment horizontal="center"/>
    </xf>
    <xf numFmtId="0" fontId="1" fillId="2" borderId="6" xfId="0" applyFont="1" applyBorder="1" applyAlignment="1">
      <alignment horizontal="center" vertical="center"/>
    </xf>
    <xf numFmtId="0" fontId="0" fillId="2" borderId="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K35"/>
  <sheetViews>
    <sheetView tabSelected="1" workbookViewId="0" topLeftCell="A1">
      <selection activeCell="H5" sqref="H5"/>
    </sheetView>
  </sheetViews>
  <sheetFormatPr defaultColWidth="11.421875" defaultRowHeight="12.75"/>
  <cols>
    <col min="1" max="1" width="3.00390625" style="0" customWidth="1"/>
    <col min="2" max="2" width="34.00390625" style="0" bestFit="1" customWidth="1"/>
    <col min="3" max="3" width="15.140625" style="0" customWidth="1"/>
    <col min="4" max="4" width="12.8515625" style="0" customWidth="1"/>
    <col min="5" max="5" width="12.421875" style="0" customWidth="1"/>
    <col min="6" max="6" width="26.421875" style="0" bestFit="1" customWidth="1"/>
    <col min="7" max="7" width="7.28125" style="0" bestFit="1" customWidth="1"/>
    <col min="8" max="8" width="9.140625" style="0" bestFit="1" customWidth="1"/>
    <col min="9" max="9" width="7.421875" style="0" bestFit="1" customWidth="1"/>
    <col min="10" max="10" width="12.421875" style="0" bestFit="1" customWidth="1"/>
  </cols>
  <sheetData>
    <row r="1" spans="2:8" ht="24" thickTop="1">
      <c r="B1" s="91" t="s">
        <v>27</v>
      </c>
      <c r="C1" s="92"/>
      <c r="D1" s="92"/>
      <c r="E1" s="92"/>
      <c r="F1" s="92"/>
      <c r="G1" s="92"/>
      <c r="H1" s="93"/>
    </row>
    <row r="2" spans="2:8" ht="27" thickBot="1">
      <c r="B2" s="89" t="s">
        <v>0</v>
      </c>
      <c r="C2" s="90"/>
      <c r="D2" s="90"/>
      <c r="E2" s="90"/>
      <c r="F2" s="90"/>
      <c r="G2" s="63"/>
      <c r="H2" s="64"/>
    </row>
    <row r="3" ht="14.25" thickBot="1" thickTop="1"/>
    <row r="4" spans="2:5" ht="14.25" thickBot="1" thickTop="1">
      <c r="B4" s="94" t="s">
        <v>2</v>
      </c>
      <c r="C4" s="99" t="s">
        <v>20</v>
      </c>
      <c r="D4" s="100"/>
      <c r="E4" s="101"/>
    </row>
    <row r="5" spans="2:9" ht="14.25" thickBot="1" thickTop="1">
      <c r="B5" s="95"/>
      <c r="C5" s="65">
        <v>1</v>
      </c>
      <c r="D5" s="74" t="s">
        <v>37</v>
      </c>
      <c r="E5" s="75"/>
      <c r="F5" s="98" t="str">
        <f>IF($C$5=1," ",IF($C$5=2," ",IF($C$5=3," ","Indique el número del estudio")))</f>
        <v> </v>
      </c>
      <c r="G5" s="97"/>
      <c r="I5" s="30"/>
    </row>
    <row r="6" spans="2:9" ht="13.5" customHeight="1" thickBot="1" thickTop="1">
      <c r="B6" s="7"/>
      <c r="I6" s="30"/>
    </row>
    <row r="7" spans="2:10" ht="13.5" thickTop="1">
      <c r="B7" s="3"/>
      <c r="C7" s="4"/>
      <c r="D7" s="16" t="s">
        <v>12</v>
      </c>
      <c r="E7" s="8" t="s">
        <v>13</v>
      </c>
      <c r="F7" s="17" t="s">
        <v>1</v>
      </c>
      <c r="H7" s="30"/>
      <c r="I7" s="9"/>
      <c r="J7" s="9"/>
    </row>
    <row r="8" spans="2:6" ht="16.5" thickBot="1">
      <c r="B8" s="10"/>
      <c r="C8" s="5"/>
      <c r="D8" s="28" t="str">
        <f>IF($D$5="casos y controles","(casos)"," ")</f>
        <v> </v>
      </c>
      <c r="E8" s="29" t="str">
        <f>IF($D$5="casos y controles","(controles)"," ")</f>
        <v> </v>
      </c>
      <c r="F8" s="18"/>
    </row>
    <row r="9" spans="2:9" ht="13.5" thickTop="1">
      <c r="B9" s="6" t="s">
        <v>10</v>
      </c>
      <c r="C9" s="26" t="str">
        <f>IF($D$5="seguimiento","(tratamiento 1)"," ")</f>
        <v> </v>
      </c>
      <c r="D9" s="25">
        <v>13</v>
      </c>
      <c r="E9" s="25">
        <v>87</v>
      </c>
      <c r="F9" s="22">
        <f>$D$9+$E$9</f>
        <v>100</v>
      </c>
      <c r="I9" s="1"/>
    </row>
    <row r="10" spans="2:6" ht="12.75">
      <c r="B10" s="6" t="s">
        <v>11</v>
      </c>
      <c r="C10" s="27" t="str">
        <f>IF($D$5="seguimiento","(tratamiento 2)"," ")</f>
        <v> </v>
      </c>
      <c r="D10" s="25">
        <v>38</v>
      </c>
      <c r="E10" s="25">
        <v>62</v>
      </c>
      <c r="F10" s="22">
        <f>$D$10+$E$10</f>
        <v>100</v>
      </c>
    </row>
    <row r="11" spans="2:6" ht="13.5" thickBot="1">
      <c r="B11" s="19" t="s">
        <v>1</v>
      </c>
      <c r="C11" s="20"/>
      <c r="D11" s="21">
        <f>$D$9+$D$10</f>
        <v>51</v>
      </c>
      <c r="E11" s="21">
        <f>$E$9+$E$10</f>
        <v>149</v>
      </c>
      <c r="F11" s="23">
        <f>$D$11+$E$11</f>
        <v>200</v>
      </c>
    </row>
    <row r="12" spans="2:6" ht="15.75" customHeight="1" thickBot="1" thickTop="1">
      <c r="B12" s="2"/>
      <c r="E12" s="1"/>
      <c r="F12" s="1"/>
    </row>
    <row r="13" spans="2:9" ht="16.5" thickTop="1">
      <c r="B13" s="104" t="str">
        <f>IF($D$5="prevalencia","Estudio de prevalencia","Estudio de seguimiento")</f>
        <v>Estudio de prevalencia</v>
      </c>
      <c r="C13" s="105"/>
      <c r="D13" s="105"/>
      <c r="E13" s="78"/>
      <c r="F13" s="76" t="str">
        <f>IF($D$5="Estudio de seguimiento","Estudio de casos y controles",IF(D5="casos y controles","Estudio de casos y controles",IF(D5="prevalencia","Estudio de prevalencia","Estudio de casos y controles")))</f>
        <v>Estudio de prevalencia</v>
      </c>
      <c r="G13" s="77"/>
      <c r="H13" s="77"/>
      <c r="I13" s="78"/>
    </row>
    <row r="14" spans="2:9" ht="16.5" thickBot="1">
      <c r="B14" s="86"/>
      <c r="C14" s="80"/>
      <c r="D14" s="80"/>
      <c r="E14" s="81"/>
      <c r="F14" s="79" t="str">
        <f>IF($D$5="seguimiento","o de prevalencia"," ")</f>
        <v> </v>
      </c>
      <c r="G14" s="80"/>
      <c r="H14" s="80"/>
      <c r="I14" s="81"/>
    </row>
    <row r="15" spans="2:9" ht="16.5" thickBot="1">
      <c r="B15" s="11"/>
      <c r="C15" s="12"/>
      <c r="D15" s="102" t="s">
        <v>7</v>
      </c>
      <c r="E15" s="103"/>
      <c r="F15" s="59"/>
      <c r="G15" s="34"/>
      <c r="H15" s="82" t="s">
        <v>19</v>
      </c>
      <c r="I15" s="83"/>
    </row>
    <row r="16" spans="2:9" ht="13.5" thickBot="1">
      <c r="B16" s="70" t="s">
        <v>5</v>
      </c>
      <c r="C16" s="67">
        <v>1</v>
      </c>
      <c r="D16" s="84" t="s">
        <v>14</v>
      </c>
      <c r="E16" s="85"/>
      <c r="F16" s="2" t="s">
        <v>8</v>
      </c>
      <c r="G16" s="47">
        <f>IF($D$5="casos y controles",$D$9/$D$11,IF($D$5="prevalencia",$D$9/$D$11," "))</f>
        <v>0.2549019607843137</v>
      </c>
      <c r="H16" s="39">
        <f>IF($D$5="casos y controles",$G$16-1.96*(SQRT($G$16*(1-$G$16)/$F$11)),IF($D$5="prevalencia",$G$16-1.96*(SQRT($G$16*(1-$G$16)/$F$11))," "))</f>
        <v>0.19450231775454244</v>
      </c>
      <c r="I16" s="42">
        <f>IF($D$5="casos y controles",$G$16+1.96*(SQRT($G$16*(1-$G$16)/$F$11)),IF($D$5="prevalencia",$G$16+1.96*(SQRT($G$16*(1-$G$16)/$F$11))," "))</f>
        <v>0.315301603814085</v>
      </c>
    </row>
    <row r="17" spans="2:11" ht="13.5" thickBot="1">
      <c r="B17" s="68"/>
      <c r="C17" s="73"/>
      <c r="D17" s="87" t="s">
        <v>4</v>
      </c>
      <c r="E17" s="88"/>
      <c r="F17" s="13" t="s">
        <v>9</v>
      </c>
      <c r="G17" s="47">
        <f>IF($D$5="casos y controles",$E$9/$E$11,IF($D$5="prevalencia",$E$9/$E$11," "))</f>
        <v>0.5838926174496645</v>
      </c>
      <c r="H17" s="39">
        <f>IF($D$5="casos y controles",$G$17-1.96*(SQRT($G$17*(1-$G$17)/$F$11)),IF($D$5="prevalencia",$G$17-1.96*(SQRT($G$17*(1-$G$17)/$F$11))," "))</f>
        <v>0.5155785292394802</v>
      </c>
      <c r="I17" s="42">
        <f>IF($D$5="casos y controles",$G$17+1.96*(SQRT($G$17*(1-$G$17)/$F$11)),IF($D$5="prevalencia",$G$17+1.96*(SQRT($G$17*(1-$G$17)/$F$11)),""))</f>
        <v>0.6522067056598487</v>
      </c>
      <c r="K17" s="31"/>
    </row>
    <row r="18" spans="2:10" ht="14.25">
      <c r="B18" s="6" t="s">
        <v>15</v>
      </c>
      <c r="C18" s="24">
        <f>IF($D$5="seguimiento",$D$9/$F$9,IF($D$5="prevalencia",$D$9/$F$9,""))</f>
        <v>0.13</v>
      </c>
      <c r="D18" s="24">
        <f>IF($D$5="seguimiento",$C$18-1.96*(SQRT($C$18*(1-$C$18)/$F$11)),IF($D$5="prevalencia",$C$18-1.96*(SQRT($C$18*(1-$C$18)/$F$11)),""))</f>
        <v>0.08339072195367107</v>
      </c>
      <c r="E18" s="24">
        <f>IF($D$5="seguimiento",$C$18+1.96*(SQRT($C$18*(1-$C$18)/$F$11)),IF($D$5="prevalencia",$C$18+1.96*(SQRT($C$18*(1-$C$18)/$F$11)),""))</f>
        <v>0.17660927804632892</v>
      </c>
      <c r="F18" s="11"/>
      <c r="G18" s="48"/>
      <c r="H18" s="40"/>
      <c r="I18" s="43"/>
      <c r="J18" s="3"/>
    </row>
    <row r="19" spans="2:10" ht="15" thickBot="1">
      <c r="B19" s="6" t="s">
        <v>16</v>
      </c>
      <c r="C19" s="24">
        <f>IF($D$5="seguimiento",$D$10/$F$10,IF($D$5="prevalencia",$D$10/$F$10," "))</f>
        <v>0.38</v>
      </c>
      <c r="D19" s="24">
        <f>IF($D$5="seguimiento",$C$19-1.96*SQRT($C$19*(1-$C$19)/$F$11),IF($D$5="prevalencia",$C$19-1.96*SQRT($C$19*(1-$C$19)/$F$11)," "))</f>
        <v>0.3127288709772164</v>
      </c>
      <c r="E19" s="24">
        <f>IF($D$5="seguimiento",$C$19+1.96*SQRT($C$19*(1-$C$19)/$F$11),IF($D$5="prevalencia",$C$19+1.96*SQRT($C$19*(1-$C$19)/$F$11)," "))</f>
        <v>0.4472711290227836</v>
      </c>
      <c r="F19" s="13" t="s">
        <v>17</v>
      </c>
      <c r="G19" s="49">
        <f>IF($D$5="casos y controles",$G$16/$G$17,IF($D$5="prevalencia",$G$16/$G$17," "))</f>
        <v>0.43655623168807745</v>
      </c>
      <c r="H19" s="41">
        <f>IF(ISERROR(EXP(LN($G$19)-1.96*(SQRT((1/$D$9)-(1/$D$11)+(1/$E$9)-(1/$E$11)))))," ",EXP(LN($G$19)-1.96*(SQRT((1/$D$9)-(1/$D$11)+(1/$E$9)-(1/$E$11)))))</f>
        <v>0.26786825378649115</v>
      </c>
      <c r="I19" s="44">
        <f>IF(ISERROR(EXP(LN($G$19)+1.96*(SQRT((1/$D$9)-(1/$D$11)+(1/$E$9)-(1/$E$11)))))," ",EXP(LN($G$19)+1.96*(SQRT((1/$D$9)-(1/$D$11)+(1/$E$9)-(1/$E$11)))))</f>
        <v>0.7114741696027943</v>
      </c>
      <c r="J19" s="3"/>
    </row>
    <row r="20" spans="2:11" ht="13.5" thickBot="1">
      <c r="B20" s="68"/>
      <c r="C20" s="69"/>
      <c r="D20" s="87" t="s">
        <v>4</v>
      </c>
      <c r="E20" s="88"/>
      <c r="F20" s="13" t="s">
        <v>18</v>
      </c>
      <c r="G20" s="49">
        <f>IF($D$5="casos y controles",$G$16-$G$17,IF($D$5="prevalencia",$G$16-$G$17," "))</f>
        <v>-0.32899065666535077</v>
      </c>
      <c r="H20" s="41">
        <f>IF(ISERROR($G$20-1.96*(SQRT($G$16*(1-$G$16)/$D$11+($G$17*(1-$G$17)/$E$11))))," ",$G$20-1.96*(SQRT($G$16*(1-$G$16)/$D$11+($G$17*(1-$G$17)/$E$11))))</f>
        <v>-0.47241492739412305</v>
      </c>
      <c r="I20" s="44">
        <f>IF(ISERROR($G$20+1.96*(SQRT($G$16*(1-$G$16)/$D$11+($G$17*(1-$G$17)/$E$11))))," ",$G$20+1.96*(SQRT($G$16*(1-$G$16)/$D$11+($G$17*(1-$G$17)/$E$11))))</f>
        <v>-0.18556638593657845</v>
      </c>
      <c r="K20" s="1"/>
    </row>
    <row r="21" spans="2:9" ht="12.75">
      <c r="B21" s="13" t="s">
        <v>28</v>
      </c>
      <c r="C21" s="24">
        <f>IF($D$5="seguimiento",($D$9/$F$9)/($D$10/$F$10),IF($D$5="prevalencia",($D$9/$F$9)/($D$10/$F$10)," "))</f>
        <v>0.34210526315789475</v>
      </c>
      <c r="D21" s="24">
        <f>IF(ISERROR(EXP(LN($C$21)-1.96*(SQRT((1/$D$9)-(1/($D$9+$E$9))+(1/$D$10)-(1/($D$10+$E$10))))))," ",EXP(LN($C$21)-1.96*(SQRT((1/$D$9)-(1/($D$9+$E$9))+(1/$D$10)-(1/($D$10+$E$10))))))</f>
        <v>0.1943452083126148</v>
      </c>
      <c r="E21" s="56">
        <f>IF(ISERROR(EXP(LN($C$21)+1.96*(SQRT((1/$D$9)-(1/($D$9+$E$9))+(1/$D$10)-(1/($D$10+$E$10))))))," ",EXP(LN($C$21)+1.96*(SQRT((1/$D$9)-(1/($D$9+$E$9))+(1/$D$10)-(1/($D$10+$E$10))))))</f>
        <v>0.6022068261753779</v>
      </c>
      <c r="F21" s="60"/>
      <c r="G21" s="50"/>
      <c r="H21" s="40"/>
      <c r="I21" s="45"/>
    </row>
    <row r="22" spans="2:9" ht="12.75">
      <c r="B22" s="13" t="s">
        <v>29</v>
      </c>
      <c r="C22" s="24">
        <f>IF($D$5="seguimiento",1-$C$21,IF($D$5="prevalencia",1-$C$21," "))</f>
        <v>0.6578947368421053</v>
      </c>
      <c r="D22" s="24">
        <f>IF(ISERROR(1-$E$21)," ",1-$E$21)</f>
        <v>0.3977931738246221</v>
      </c>
      <c r="E22" s="56">
        <f>IF(ISERROR(1-$D$21)," ",1-$D$21)</f>
        <v>0.8056547916873852</v>
      </c>
      <c r="F22" s="13" t="s">
        <v>3</v>
      </c>
      <c r="G22" s="47">
        <f>IF($D$5="casos y controles",($D$9*$E$10)/($D$10*$E$9),IF($D$5="prevalencia",($D$9*$E$10)/($D$10*$E$9)," "))</f>
        <v>0.24379915305505143</v>
      </c>
      <c r="H22" s="32">
        <f>IF(ISERROR(EXP(LN($G$22)-(1.96*SQRT((1/$D$9)+(1/$E$9)+(1/$D$10)+(1/$E$10)))))," ",EXP(LN($G$22)-(1.96*SQRT((1/$D$9)+(1/$E$9)+(1/$D$10)+(1/$E$10)))))</f>
        <v>0.11997905801164849</v>
      </c>
      <c r="I22" s="46">
        <f>IF(ISERROR(EXP(LN($G$22)+(1.96*SQRT((1/$D$9)+(1/$E$9)+(1/$D$10)+(1/$E$10)))))," ",EXP(LN($G$22)+(1.96*SQRT((1/$D$9)+(1/$E$9)+(1/$D$10)+(1/$E$10)))))</f>
        <v>0.4954033480125315</v>
      </c>
    </row>
    <row r="23" spans="2:9" ht="12.75">
      <c r="B23" s="13" t="s">
        <v>30</v>
      </c>
      <c r="C23" s="24">
        <f>IF($D$5="seguimiento",$C$19-$C$18,IF($D$5="prevalencia",$C$19-$C$18," "))</f>
        <v>0.25</v>
      </c>
      <c r="D23" s="24">
        <f>IF(ISERROR($C$23-1.96*(SQRT((($D$10/$F$10)*(1-$D$10/$F$10)/$F$10)+(($D$9/$F$9)*(1-($D$9/$F$9))/$F$9))))," ",$C$23-1.96*(SQRT((($D$10/$F$10)*(1-$D$10/$F$10)/$F$10)+(($D$9/$F$9)*(1-($D$9/$F$9))/$F$9))))</f>
        <v>0.13426038189107414</v>
      </c>
      <c r="E23" s="56">
        <f>IF(ISERROR($C$23+1.96*(SQRT((($D$10/$F$10)*(1-$D$10/$F$10)/$F$10)+(($D$9/$F$9)*(1-($D$9/$F$9))/$F$9))))," ",$C$23+1.96*(SQRT((($D$10/$F$10)*(1-$D$10/$F$10)/$F$10)+(($D$9/$F$9)*(1-($D$9/$F$9))/$F$9))))</f>
        <v>0.36573961810892586</v>
      </c>
      <c r="F23" s="61"/>
      <c r="G23" s="47"/>
      <c r="H23" s="40"/>
      <c r="I23" s="45"/>
    </row>
    <row r="24" spans="2:9" ht="14.25">
      <c r="B24" s="13" t="s">
        <v>31</v>
      </c>
      <c r="C24" s="33">
        <f>IF((IF($C$23=" "," ",IF($C$23=0,"INFINITO",IF((1/$C$23)&gt;1,IF(1/$C$23&gt;INT(1/$C$23),INT(1/$C$23)+1,INT(1/$C$23)),INT(1/$C$23)))))&lt;0," ",IF($C$23=" "," ",IF($C$23=0,"INFINITO",IF((1/$C$23)&gt;1,IF(1/$C$23&gt;INT(1/$C$23),INT(1/$C$23)+1,INT(1/$C$23)),INT(1/$C$23)))))</f>
        <v>4</v>
      </c>
      <c r="D24" s="33">
        <f>IF($C$24=" "," ",IF((1/$E$23)&gt;1,IF(1/$E$23&gt;INT(1/$E$23),INT(1/$E$23)+1,INT(1/$E$23)),INT(1/$E$23)))</f>
        <v>3</v>
      </c>
      <c r="E24" s="57">
        <f>IF($C$24=" "," ",IF((1/$D$23)&gt;1,IF(1/$D$23&gt;INT(1/$D$23),INT(1/$D$23)+1,INT(1/$D$23)),INT(1/$D$23)))</f>
        <v>8</v>
      </c>
      <c r="F24" s="13"/>
      <c r="G24" s="51"/>
      <c r="H24" s="51"/>
      <c r="I24" s="62"/>
    </row>
    <row r="25" spans="2:9" ht="15" thickBot="1">
      <c r="B25" s="13" t="s">
        <v>32</v>
      </c>
      <c r="C25" s="33" t="str">
        <f>IF((IF($C$23=" "," ",IF($C$23=0,"INFINITO",IF((1/$C$23)&gt;1,IF(1/$C$23&gt;INT(1/$C$23),INT(1/$C$23)+1,INT(1/$C$23)),INT(1/$C$23)))))&gt;0," ",-(IF($C$23=" "," ",IF($C$23=0,"INFINITO",IF((1/$C$23)&gt;1,IF(1/$C$23&gt;INT(1/$C$23),INT(1/$C$23)+1,INT(1/$C$23)),INT(1/$C$23))))))</f>
        <v> </v>
      </c>
      <c r="D25" s="33" t="str">
        <f>IF((IF($C$25=" "," ",IF($C$25=0,"INFINITO",IF((1/$D$23)&gt;1,IF(1/$D$23&gt;INT(1/$D$23),INT(1/$D$23)+1,INT(1/$D$23)),INT(1/$D$23)))))&gt;0," ",-(IF($D$23=" "," ",IF($D$23=0,"INFINITO",IF((1/$D$23)&gt;1,IF(1/$D$23&gt;INT(1/$D$23),INT(1/$D$23)+1,INT(1/$D$23)),INT(1/$D$23))))))</f>
        <v> </v>
      </c>
      <c r="E25" s="57" t="str">
        <f>IF((IF($C$25=" "," ",IF($C$25=0,"INFINITO",IF((1/$E$23)&gt;1,IF(1/$E$23&gt;INT(1/$E$23),INT(1/$E$23)+1,INT(1/$E$23)),INT(1/$E$23)))))&gt;0," ",-(IF($E$23=" "," ",IF($E$23=0,"INFINITO",IF((1/$E$23)&gt;1,IF(1/$E$23&gt;INT(1/$E$23),INT(1/$E$23)+1,INT(1/$E$23)),INT(1/$E$23))))))</f>
        <v> </v>
      </c>
      <c r="F25" s="13"/>
      <c r="G25" s="51"/>
      <c r="H25" s="51"/>
      <c r="I25" s="62"/>
    </row>
    <row r="26" spans="2:9" ht="13.5" thickBot="1">
      <c r="B26" s="70" t="s">
        <v>6</v>
      </c>
      <c r="C26" s="67">
        <v>0.5</v>
      </c>
      <c r="D26" s="71" t="str">
        <f>D16</f>
        <v>años</v>
      </c>
      <c r="E26" s="72"/>
      <c r="F26" s="13"/>
      <c r="G26" s="25"/>
      <c r="H26" s="35"/>
      <c r="I26" s="15"/>
    </row>
    <row r="27" spans="2:9" ht="14.25">
      <c r="B27" s="13" t="s">
        <v>33</v>
      </c>
      <c r="C27" s="33">
        <f>IF($C$24="INFINITO","INFINITO",IF(ISERROR(IF(($C$26*($C$16/$C$26))&lt;0," ",($C$24*($C$16/$C$26))))," ",$C$24*($C$16/$C$26)))</f>
        <v>8</v>
      </c>
      <c r="D27" s="33">
        <f>IF($C$27=" "," ",IF(ISERROR(IF($C$27="INFINITO"," ",(1/($E$23)*($C$16/$C$26))))," ",IF($C$27="INFINITO"," ",(IF(1/($E$23)*($C$16/$C$26)&gt;INT(1/($E$23)*($C$16/$C$26)),INT(1/($E$23)*($C$16/$C$26))+1,INT(1/($E$23)*($C$16/$C$26)))))))</f>
        <v>6</v>
      </c>
      <c r="E27" s="57">
        <f>IF($C$27=" "," ",IF(ISERROR(IF($C$27="INFINITO"," ",(1/($D$23)*($C$16/$C$26))))," ",IF($C$27="INFINITO"," ",(IF(1/($D$23)*($C$16/$C$26)&gt;INT(1/($D$23)*($C$16/$C$26)),INT(1/($D$23)*($C$16/$C$26))+1,INT(1/($D$23)*($C$16/$C$26)))))))</f>
        <v>15</v>
      </c>
      <c r="F27" s="13"/>
      <c r="G27" s="33"/>
      <c r="H27" s="32"/>
      <c r="I27" s="46"/>
    </row>
    <row r="28" spans="2:9" ht="15" thickBot="1">
      <c r="B28" s="36" t="s">
        <v>34</v>
      </c>
      <c r="C28" s="54" t="str">
        <f>IF($C$25="INFINITO","INFINITO",IF(ISERROR(IF(($C$25*($C$16/$C$26))&lt;0," ",($C$25*($C$16/$C$26))))," ",$C$25*($C$16/$C$26)))</f>
        <v> </v>
      </c>
      <c r="D28" s="54" t="str">
        <f>IF($D$25="INFINITO","INFINITO",IF(ISERROR(IF(($D$25*($C$16/$C$26))&lt;0," ",($D$25*($C$16/$C$26))))," ",$D$25*($C$16/$C$26)))</f>
        <v> </v>
      </c>
      <c r="E28" s="58" t="str">
        <f>IF($E$25="INFINITO","INFINITO",IF(ISERROR(IF(($E$25*($C$16/$C$26))&lt;0," ",($E$25*($C$16/$C$26))))," ",$E$25*($C$16/$C$26)))</f>
        <v> </v>
      </c>
      <c r="F28" s="36"/>
      <c r="G28" s="37"/>
      <c r="H28" s="38"/>
      <c r="I28" s="52"/>
    </row>
    <row r="29" spans="2:9" ht="13.5" thickTop="1">
      <c r="B29" s="66" t="s">
        <v>36</v>
      </c>
      <c r="C29" s="3"/>
      <c r="D29" s="3"/>
      <c r="E29" s="3"/>
      <c r="F29" s="14"/>
      <c r="G29" s="14"/>
      <c r="H29" s="3"/>
      <c r="I29" s="14"/>
    </row>
    <row r="30" spans="2:9" ht="12.75">
      <c r="B30" s="96" t="s">
        <v>35</v>
      </c>
      <c r="C30" s="97"/>
      <c r="D30" s="97"/>
      <c r="E30" s="53"/>
      <c r="F30" s="55" t="s">
        <v>21</v>
      </c>
      <c r="G30" s="14"/>
      <c r="H30" s="3"/>
      <c r="I30" s="14"/>
    </row>
    <row r="31" spans="2:6" ht="12.75">
      <c r="B31" s="33"/>
      <c r="E31" s="3"/>
      <c r="F31" s="55" t="s">
        <v>22</v>
      </c>
    </row>
    <row r="32" spans="2:6" ht="12.75">
      <c r="B32" s="3"/>
      <c r="C32" s="3"/>
      <c r="D32" s="3"/>
      <c r="E32" s="3"/>
      <c r="F32" s="55" t="s">
        <v>24</v>
      </c>
    </row>
    <row r="33" spans="2:6" ht="12.75">
      <c r="B33" s="3"/>
      <c r="C33" s="3"/>
      <c r="D33" s="3"/>
      <c r="E33" s="3"/>
      <c r="F33" s="55" t="s">
        <v>23</v>
      </c>
    </row>
    <row r="34" spans="2:6" ht="12.75">
      <c r="B34" s="3"/>
      <c r="C34" s="3"/>
      <c r="D34" s="3"/>
      <c r="E34" s="3"/>
      <c r="F34" s="55" t="s">
        <v>25</v>
      </c>
    </row>
    <row r="35" ht="12.75">
      <c r="F35" s="55" t="s">
        <v>26</v>
      </c>
    </row>
  </sheetData>
  <mergeCells count="16">
    <mergeCell ref="B1:H1"/>
    <mergeCell ref="B4:B5"/>
    <mergeCell ref="B30:D30"/>
    <mergeCell ref="F5:G5"/>
    <mergeCell ref="C4:E4"/>
    <mergeCell ref="D20:E20"/>
    <mergeCell ref="D15:E15"/>
    <mergeCell ref="B13:E13"/>
    <mergeCell ref="D16:E16"/>
    <mergeCell ref="B14:E14"/>
    <mergeCell ref="D17:E17"/>
    <mergeCell ref="B2:F2"/>
    <mergeCell ref="D5:E5"/>
    <mergeCell ref="F13:I13"/>
    <mergeCell ref="F14:I14"/>
    <mergeCell ref="H15:I1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C.H.U. JUAN CANALEJO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blopcal</dc:creator>
  <cp:keywords/>
  <dc:description/>
  <cp:lastModifiedBy> </cp:lastModifiedBy>
  <dcterms:created xsi:type="dcterms:W3CDTF">2010-06-11T10:51:53Z</dcterms:created>
  <dcterms:modified xsi:type="dcterms:W3CDTF">2010-12-04T10:42:50Z</dcterms:modified>
  <cp:category/>
  <cp:version/>
  <cp:contentType/>
  <cp:contentStatus/>
</cp:coreProperties>
</file>